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CL 2022\CUENTA PUBLICA 2022\Informacion financiera 4to trimestre 2022\"/>
    </mc:Choice>
  </mc:AlternateContent>
  <xr:revisionPtr revIDLastSave="0" documentId="13_ncr:1_{7C5CF124-E711-4650-9F2E-1A71B5643E7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17" i="1" l="1"/>
  <c r="M17" i="1"/>
  <c r="J17" i="1"/>
  <c r="N17" i="1" s="1"/>
  <c r="G17" i="1"/>
  <c r="L17" i="1" s="1"/>
  <c r="F17" i="1"/>
  <c r="E17" i="1"/>
  <c r="O16" i="1"/>
  <c r="N16" i="1"/>
  <c r="M16" i="1"/>
  <c r="G16" i="1"/>
  <c r="L16" i="1" s="1"/>
  <c r="F16" i="1"/>
  <c r="E16" i="1"/>
  <c r="O15" i="1"/>
  <c r="N15" i="1"/>
  <c r="L15" i="1"/>
  <c r="G15" i="1"/>
  <c r="F15" i="1"/>
  <c r="M15" i="1" s="1"/>
  <c r="E15" i="1"/>
  <c r="O14" i="1"/>
  <c r="N14" i="1"/>
  <c r="M14" i="1"/>
  <c r="J14" i="1"/>
  <c r="G14" i="1"/>
  <c r="F14" i="1"/>
  <c r="E14" i="1"/>
  <c r="M13" i="1"/>
  <c r="J13" i="1"/>
  <c r="N13" i="1" s="1"/>
  <c r="G13" i="1"/>
  <c r="F13" i="1"/>
  <c r="E13" i="1"/>
  <c r="J12" i="1"/>
  <c r="O12" i="1" s="1"/>
  <c r="G12" i="1"/>
  <c r="M12" i="1" s="1"/>
  <c r="N11" i="1"/>
  <c r="J11" i="1"/>
  <c r="O11" i="1" s="1"/>
  <c r="G11" i="1"/>
  <c r="M11" i="1" s="1"/>
  <c r="F11" i="1"/>
  <c r="E11" i="1"/>
  <c r="O10" i="1"/>
  <c r="M10" i="1"/>
  <c r="J10" i="1"/>
  <c r="N10" i="1" s="1"/>
  <c r="G10" i="1"/>
  <c r="F10" i="1"/>
  <c r="E10" i="1"/>
  <c r="O9" i="1"/>
  <c r="N9" i="1"/>
  <c r="F9" i="1"/>
  <c r="M9" i="1" s="1"/>
  <c r="E9" i="1"/>
  <c r="J8" i="1"/>
  <c r="O8" i="1" s="1"/>
  <c r="G8" i="1"/>
  <c r="M8" i="1" s="1"/>
  <c r="F8" i="1"/>
  <c r="E8" i="1"/>
  <c r="O7" i="1"/>
  <c r="N7" i="1"/>
  <c r="G7" i="1"/>
  <c r="M7" i="1" s="1"/>
  <c r="F7" i="1"/>
  <c r="E7" i="1"/>
  <c r="N6" i="1"/>
  <c r="J6" i="1"/>
  <c r="O6" i="1" s="1"/>
  <c r="G6" i="1"/>
  <c r="M6" i="1" s="1"/>
  <c r="F6" i="1"/>
  <c r="E6" i="1"/>
  <c r="O5" i="1"/>
  <c r="M5" i="1"/>
  <c r="J5" i="1"/>
  <c r="N5" i="1" s="1"/>
  <c r="G5" i="1"/>
  <c r="F5" i="1"/>
  <c r="E5" i="1"/>
  <c r="N4" i="1"/>
  <c r="J4" i="1"/>
  <c r="O4" i="1" s="1"/>
  <c r="G4" i="1"/>
  <c r="M4" i="1" s="1"/>
  <c r="F4" i="1"/>
  <c r="E4" i="1"/>
  <c r="N8" i="1" l="1"/>
  <c r="N12" i="1"/>
  <c r="O13" i="1"/>
</calcChain>
</file>

<file path=xl/sharedStrings.xml><?xml version="1.0" encoding="utf-8"?>
<sst xmlns="http://schemas.openxmlformats.org/spreadsheetml/2006/main" count="101" uniqueCount="70">
  <si>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</si>
  <si>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</si>
  <si>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</si>
  <si>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</si>
  <si>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</si>
  <si>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</si>
  <si>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</si>
  <si>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</si>
  <si>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</si>
  <si>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</si>
  <si>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</si>
  <si>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</si>
  <si>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</si>
  <si>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</si>
  <si>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</si>
  <si>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</si>
  <si>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</si>
  <si>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</si>
  <si>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</si>
  <si>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</si>
  <si>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</si>
  <si>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</si>
  <si>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</si>
  <si>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</si>
  <si>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</si>
  <si>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</si>
  <si>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</si>
  <si>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</si>
  <si>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</si>
  <si>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</si>
  <si>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</si>
  <si>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</si>
  <si>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</si>
  <si>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</si>
  <si>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</si>
  <si>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</si>
  <si>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</si>
  <si>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</si>
  <si>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</si>
  <si>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</si>
  <si>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</si>
  <si>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</si>
  <si>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</t>
  </si>
  <si>
    <t>León ciudad emoción/Patrimonio cultural e identidad leonesa</t>
  </si>
  <si>
    <t>León Ciudad Emoción/Marca ciudad</t>
  </si>
  <si>
    <t>León Ciudad Emoción/Atracción y promoción de eventos turísticos, artísticos y culturales</t>
  </si>
  <si>
    <t>Culturas colectivas/Nuevo modelo de atención ciudadana</t>
  </si>
  <si>
    <t>Realización de actividades llevadas a cabo en el programa académico para la ciudadania en donde se lleven a cabo conferencias, paneles, conversatorios, mesas y talleres relativos a los temas más relevantes sobre educación artística para el desarrollo.</t>
  </si>
  <si>
    <t>Realización de actividades llevadas a cabo en el programa de artes escénicas para la ciudadania en donde se incluyen conciertos, danza y presentaciones artísticas.</t>
  </si>
  <si>
    <t>Realización de actividades llevadas a cabo en el programa de artes visuales para la ciudadania en donde se llevan a cabo funciones cinematográficas y exposiciones.</t>
  </si>
  <si>
    <t>Realización de actividades llevadas a cabo en el programa de fomento a la lectura y publicaciones.</t>
  </si>
  <si>
    <t xml:space="preserve">Creación de macro estrategias de difusión con alcance local, regional y nacional, para los proyectos emblema del Instituto Cultural de León, como parte de posicionamiento local del trabajo en temas culturales y artísticos que hace el municipio para sus ciudadanos, y hacia el exterior sobre la gran oferta cultural que tiene la ciudad como un punto de encuentro artístico atrayente para visitantes. </t>
  </si>
  <si>
    <t>Realización de equipamiento de los salones e instalaciones de casa de la cultura "Diego Rivera" para llevar a cabo una mejora pedagógica de los talleres especializados en disciplinas artísticas con enfoque en derechos culturales</t>
  </si>
  <si>
    <t>Realización de exposiciones en el Museo de Identidades Leonesas dedicadas a la valoración del patrimonio cultural local</t>
  </si>
  <si>
    <t xml:space="preserve">Realización de actividades de artes escénicas llevadas a cabo por jovenes leoneses </t>
  </si>
  <si>
    <t>Recepción de solicitudes para entregar estímulos económicos de impulso a la creación en las disciplinas de Danza, Música, Literatura, Gestión Cultural, Artes visuales y Cine en el marco del proyecto Impulso a la creación artística y cultural</t>
  </si>
  <si>
    <t>Instalación del Museo Itinerante en sitios de la ciudad para la difusión del patrimonio cultural de León</t>
  </si>
  <si>
    <t>Realización de los diferente programas de participación ciudadana que conforman los territorios culturales y coros comunitarios</t>
  </si>
  <si>
    <t>Realización de la Feria Nacional de Libro</t>
  </si>
  <si>
    <t xml:space="preserve">Realización de Festivales Internacionales Culturales </t>
  </si>
  <si>
    <t>Realización de actividades llamadas culturas colectivas en el marco del programa Mi Barrio Habla en comunidades rurales y urbanas</t>
  </si>
  <si>
    <t>Actividades</t>
  </si>
  <si>
    <t>Equipamiento</t>
  </si>
  <si>
    <t>Exposiciones</t>
  </si>
  <si>
    <t>Apoyos</t>
  </si>
  <si>
    <t>Itinerancias</t>
  </si>
  <si>
    <t>Feria</t>
  </si>
  <si>
    <t>Festivales</t>
  </si>
  <si>
    <t>Bajo protesta de decir verdad declaramos que los Estados Financieros y sus notas, son razonablemente correctos y son responsabilidad del emisor.</t>
  </si>
  <si>
    <t>Instituto Cultural de León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</si>
</sst>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4" fontId="14" fillId="0" borderId="7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>
      <alignment horizontal="center" vertical="center"/>
    </xf>
    <xf numFmtId="10" fontId="12" fillId="0" borderId="7" xfId="17" applyNumberFormat="1" applyFont="1" applyFill="1" applyBorder="1" applyAlignment="1" applyProtection="1">
      <alignment vertical="center"/>
      <protection locked="0"/>
    </xf>
    <xf numFmtId="10" fontId="0" fillId="0" borderId="7" xfId="17" applyNumberFormat="1" applyFont="1" applyBorder="1" applyAlignment="1" applyProtection="1">
      <alignment vertical="center"/>
      <protection locked="0"/>
    </xf>
    <xf numFmtId="4" fontId="14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9.83203125" style="4" customWidth="1"/>
    <col min="6" max="6" width="16.5" style="4" customWidth="1"/>
    <col min="7" max="7" width="19.5" style="4" customWidth="1"/>
    <col min="8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96" x14ac:dyDescent="0.2">
      <c r="A4" s="27" t="s">
        <v>42</v>
      </c>
      <c r="B4" s="28" t="s">
        <v>43</v>
      </c>
      <c r="C4" s="29" t="s">
        <v>47</v>
      </c>
      <c r="D4" s="29">
        <v>5018</v>
      </c>
      <c r="E4" s="36">
        <f>0+0</f>
        <v>0</v>
      </c>
      <c r="F4" s="36">
        <f>550048</f>
        <v>550048</v>
      </c>
      <c r="G4" s="36">
        <f>550048</f>
        <v>550048</v>
      </c>
      <c r="H4" s="32">
        <v>32</v>
      </c>
      <c r="I4" s="32">
        <v>32</v>
      </c>
      <c r="J4" s="32">
        <f>2+1+2+1+1+4+11+8+2</f>
        <v>32</v>
      </c>
      <c r="K4" s="33" t="s">
        <v>61</v>
      </c>
      <c r="L4" s="34">
        <v>0</v>
      </c>
      <c r="M4" s="34">
        <f t="shared" ref="M4:M17" si="0">+G4/F4</f>
        <v>1</v>
      </c>
      <c r="N4" s="34">
        <f t="shared" ref="N4:N17" si="1">+J4/H4</f>
        <v>1</v>
      </c>
      <c r="O4" s="35">
        <f t="shared" ref="O4:O17" si="2">+J4/I4</f>
        <v>1</v>
      </c>
    </row>
    <row r="5" spans="1:15" ht="60" x14ac:dyDescent="0.2">
      <c r="A5" s="27" t="s">
        <v>42</v>
      </c>
      <c r="B5" s="28" t="s">
        <v>43</v>
      </c>
      <c r="C5" s="29" t="s">
        <v>48</v>
      </c>
      <c r="D5" s="29">
        <v>5018</v>
      </c>
      <c r="E5" s="36">
        <f>0</f>
        <v>0</v>
      </c>
      <c r="F5" s="36">
        <f>897332</f>
        <v>897332</v>
      </c>
      <c r="G5" s="36">
        <f>884943</f>
        <v>884943</v>
      </c>
      <c r="H5" s="32">
        <v>26</v>
      </c>
      <c r="I5" s="32">
        <v>26</v>
      </c>
      <c r="J5" s="32">
        <f>4+1+2+2+2+2+6+4+2+1</f>
        <v>26</v>
      </c>
      <c r="K5" s="33" t="s">
        <v>61</v>
      </c>
      <c r="L5" s="34">
        <v>0</v>
      </c>
      <c r="M5" s="34">
        <f t="shared" si="0"/>
        <v>0.98619351588932525</v>
      </c>
      <c r="N5" s="34">
        <f t="shared" si="1"/>
        <v>1</v>
      </c>
      <c r="O5" s="35">
        <f t="shared" si="2"/>
        <v>1</v>
      </c>
    </row>
    <row r="6" spans="1:15" ht="60" x14ac:dyDescent="0.2">
      <c r="A6" s="27" t="s">
        <v>42</v>
      </c>
      <c r="B6" s="28" t="s">
        <v>43</v>
      </c>
      <c r="C6" s="29" t="s">
        <v>49</v>
      </c>
      <c r="D6" s="29">
        <v>5018</v>
      </c>
      <c r="E6" s="36">
        <f>0</f>
        <v>0</v>
      </c>
      <c r="F6" s="36">
        <f>816709</f>
        <v>816709</v>
      </c>
      <c r="G6" s="36">
        <f>816709</f>
        <v>816709</v>
      </c>
      <c r="H6" s="32">
        <v>96</v>
      </c>
      <c r="I6" s="32">
        <v>96</v>
      </c>
      <c r="J6" s="32">
        <f>2+15+7+7+1+2+3+3+17+9+9+2+9+7+3</f>
        <v>96</v>
      </c>
      <c r="K6" s="33" t="s">
        <v>61</v>
      </c>
      <c r="L6" s="34">
        <v>0</v>
      </c>
      <c r="M6" s="34">
        <f t="shared" si="0"/>
        <v>1</v>
      </c>
      <c r="N6" s="34">
        <f t="shared" si="1"/>
        <v>1</v>
      </c>
      <c r="O6" s="35">
        <f t="shared" si="2"/>
        <v>1</v>
      </c>
    </row>
    <row r="7" spans="1:15" ht="48" x14ac:dyDescent="0.2">
      <c r="A7" s="27" t="s">
        <v>42</v>
      </c>
      <c r="B7" s="28" t="s">
        <v>43</v>
      </c>
      <c r="C7" s="29" t="s">
        <v>50</v>
      </c>
      <c r="D7" s="29">
        <v>5018</v>
      </c>
      <c r="E7" s="36">
        <f>0</f>
        <v>0</v>
      </c>
      <c r="F7" s="36">
        <f>1183217</f>
        <v>1183217</v>
      </c>
      <c r="G7" s="36">
        <f>1183217</f>
        <v>1183217</v>
      </c>
      <c r="H7" s="32">
        <v>57</v>
      </c>
      <c r="I7" s="32">
        <v>57</v>
      </c>
      <c r="J7" s="32">
        <v>56</v>
      </c>
      <c r="K7" s="33" t="s">
        <v>61</v>
      </c>
      <c r="L7" s="34">
        <v>0</v>
      </c>
      <c r="M7" s="34">
        <f t="shared" si="0"/>
        <v>1</v>
      </c>
      <c r="N7" s="34">
        <f t="shared" si="1"/>
        <v>0.98245614035087714</v>
      </c>
      <c r="O7" s="35">
        <f t="shared" si="2"/>
        <v>0.98245614035087714</v>
      </c>
    </row>
    <row r="8" spans="1:15" ht="144" x14ac:dyDescent="0.2">
      <c r="A8" s="27" t="s">
        <v>42</v>
      </c>
      <c r="B8" s="28" t="s">
        <v>43</v>
      </c>
      <c r="C8" s="29" t="s">
        <v>51</v>
      </c>
      <c r="D8" s="29">
        <v>5018</v>
      </c>
      <c r="E8" s="36">
        <f>0</f>
        <v>0</v>
      </c>
      <c r="F8" s="36">
        <f>309512</f>
        <v>309512</v>
      </c>
      <c r="G8" s="36">
        <f>309512</f>
        <v>309512</v>
      </c>
      <c r="H8" s="32">
        <v>11</v>
      </c>
      <c r="I8" s="32">
        <v>11</v>
      </c>
      <c r="J8" s="32">
        <f>2+1+1+1+1+1+1+1+1+1</f>
        <v>11</v>
      </c>
      <c r="K8" s="33" t="s">
        <v>61</v>
      </c>
      <c r="L8" s="34">
        <v>0</v>
      </c>
      <c r="M8" s="34">
        <f t="shared" si="0"/>
        <v>1</v>
      </c>
      <c r="N8" s="34">
        <f t="shared" si="1"/>
        <v>1</v>
      </c>
      <c r="O8" s="35">
        <f t="shared" si="2"/>
        <v>1</v>
      </c>
    </row>
    <row r="9" spans="1:15" ht="84" x14ac:dyDescent="0.2">
      <c r="A9" s="27" t="s">
        <v>42</v>
      </c>
      <c r="B9" s="28" t="s">
        <v>43</v>
      </c>
      <c r="C9" s="29" t="s">
        <v>52</v>
      </c>
      <c r="D9" s="29">
        <v>5018</v>
      </c>
      <c r="E9" s="36">
        <f>0</f>
        <v>0</v>
      </c>
      <c r="F9" s="31">
        <f>762344</f>
        <v>762344</v>
      </c>
      <c r="G9" s="31">
        <v>762343.22</v>
      </c>
      <c r="H9" s="32">
        <v>1</v>
      </c>
      <c r="I9" s="32">
        <v>1</v>
      </c>
      <c r="J9" s="32">
        <v>0.8</v>
      </c>
      <c r="K9" s="33" t="s">
        <v>62</v>
      </c>
      <c r="L9" s="34">
        <v>0</v>
      </c>
      <c r="M9" s="34">
        <f t="shared" si="0"/>
        <v>0.99999897683985184</v>
      </c>
      <c r="N9" s="34">
        <f t="shared" si="1"/>
        <v>0.8</v>
      </c>
      <c r="O9" s="35">
        <f t="shared" si="2"/>
        <v>0.8</v>
      </c>
    </row>
    <row r="10" spans="1:15" ht="48" x14ac:dyDescent="0.2">
      <c r="A10" s="27" t="s">
        <v>42</v>
      </c>
      <c r="B10" s="28" t="s">
        <v>43</v>
      </c>
      <c r="C10" s="29" t="s">
        <v>53</v>
      </c>
      <c r="D10" s="29">
        <v>5018</v>
      </c>
      <c r="E10" s="36">
        <f>0</f>
        <v>0</v>
      </c>
      <c r="F10" s="36">
        <f>214168</f>
        <v>214168</v>
      </c>
      <c r="G10" s="36">
        <f>214168</f>
        <v>214168</v>
      </c>
      <c r="H10" s="32">
        <v>4</v>
      </c>
      <c r="I10" s="32">
        <v>4</v>
      </c>
      <c r="J10" s="32">
        <f>1+2+1</f>
        <v>4</v>
      </c>
      <c r="K10" s="33" t="s">
        <v>63</v>
      </c>
      <c r="L10" s="34">
        <v>0</v>
      </c>
      <c r="M10" s="34">
        <f t="shared" si="0"/>
        <v>1</v>
      </c>
      <c r="N10" s="34">
        <f t="shared" si="1"/>
        <v>1</v>
      </c>
      <c r="O10" s="35">
        <f t="shared" si="2"/>
        <v>1</v>
      </c>
    </row>
    <row r="11" spans="1:15" ht="36" x14ac:dyDescent="0.2">
      <c r="A11" s="27" t="s">
        <v>42</v>
      </c>
      <c r="B11" s="28" t="s">
        <v>44</v>
      </c>
      <c r="C11" s="30" t="s">
        <v>54</v>
      </c>
      <c r="D11" s="29">
        <v>5018</v>
      </c>
      <c r="E11" s="37">
        <f>0</f>
        <v>0</v>
      </c>
      <c r="F11" s="37">
        <f>620967</f>
        <v>620967</v>
      </c>
      <c r="G11" s="37">
        <f>620967</f>
        <v>620967</v>
      </c>
      <c r="H11" s="32">
        <v>34</v>
      </c>
      <c r="I11" s="32">
        <v>34</v>
      </c>
      <c r="J11" s="32">
        <f>8+4+9+8+5</f>
        <v>34</v>
      </c>
      <c r="K11" s="33" t="s">
        <v>61</v>
      </c>
      <c r="L11" s="34">
        <v>0</v>
      </c>
      <c r="M11" s="34">
        <f t="shared" si="0"/>
        <v>1</v>
      </c>
      <c r="N11" s="34">
        <f t="shared" si="1"/>
        <v>1</v>
      </c>
      <c r="O11" s="35">
        <f t="shared" si="2"/>
        <v>1</v>
      </c>
    </row>
    <row r="12" spans="1:15" ht="96" x14ac:dyDescent="0.2">
      <c r="A12" s="27" t="s">
        <v>42</v>
      </c>
      <c r="B12" s="28" t="s">
        <v>44</v>
      </c>
      <c r="C12" s="30" t="s">
        <v>55</v>
      </c>
      <c r="D12" s="29">
        <v>5018</v>
      </c>
      <c r="E12" s="37">
        <v>0</v>
      </c>
      <c r="F12" s="37">
        <v>250000</v>
      </c>
      <c r="G12" s="37">
        <f>250000</f>
        <v>250000</v>
      </c>
      <c r="H12" s="32">
        <v>7</v>
      </c>
      <c r="I12" s="32">
        <v>7</v>
      </c>
      <c r="J12" s="32">
        <f>1+6</f>
        <v>7</v>
      </c>
      <c r="K12" s="33" t="s">
        <v>64</v>
      </c>
      <c r="L12" s="34">
        <v>0</v>
      </c>
      <c r="M12" s="34">
        <f t="shared" si="0"/>
        <v>1</v>
      </c>
      <c r="N12" s="34">
        <f t="shared" si="1"/>
        <v>1</v>
      </c>
      <c r="O12" s="35">
        <f t="shared" si="2"/>
        <v>1</v>
      </c>
    </row>
    <row r="13" spans="1:15" ht="36" x14ac:dyDescent="0.2">
      <c r="A13" s="27" t="s">
        <v>42</v>
      </c>
      <c r="B13" s="28" t="s">
        <v>44</v>
      </c>
      <c r="C13" s="30" t="s">
        <v>56</v>
      </c>
      <c r="D13" s="29">
        <v>5018</v>
      </c>
      <c r="E13" s="37">
        <f>0</f>
        <v>0</v>
      </c>
      <c r="F13" s="37">
        <f>200000</f>
        <v>200000</v>
      </c>
      <c r="G13" s="37">
        <f>166056</f>
        <v>166056</v>
      </c>
      <c r="H13" s="32">
        <v>9</v>
      </c>
      <c r="I13" s="32">
        <v>9</v>
      </c>
      <c r="J13" s="32">
        <f>1+2+1+1+1+1+2</f>
        <v>9</v>
      </c>
      <c r="K13" s="33" t="s">
        <v>65</v>
      </c>
      <c r="L13" s="34">
        <v>0</v>
      </c>
      <c r="M13" s="34">
        <f t="shared" si="0"/>
        <v>0.83028000000000002</v>
      </c>
      <c r="N13" s="34">
        <f t="shared" si="1"/>
        <v>1</v>
      </c>
      <c r="O13" s="35">
        <f t="shared" si="2"/>
        <v>1</v>
      </c>
    </row>
    <row r="14" spans="1:15" ht="60" x14ac:dyDescent="0.2">
      <c r="A14" s="27" t="s">
        <v>42</v>
      </c>
      <c r="B14" s="28" t="s">
        <v>44</v>
      </c>
      <c r="C14" s="30" t="s">
        <v>57</v>
      </c>
      <c r="D14" s="29">
        <v>5018</v>
      </c>
      <c r="E14" s="37">
        <f>0</f>
        <v>0</v>
      </c>
      <c r="F14" s="37">
        <f>1004074</f>
        <v>1004074</v>
      </c>
      <c r="G14" s="37">
        <f>913549</f>
        <v>913549</v>
      </c>
      <c r="H14" s="32">
        <v>189</v>
      </c>
      <c r="I14" s="32">
        <v>189</v>
      </c>
      <c r="J14" s="32">
        <f>84+2+6+5+2+2+7+1+8+72</f>
        <v>189</v>
      </c>
      <c r="K14" s="33" t="s">
        <v>61</v>
      </c>
      <c r="L14" s="34">
        <v>0</v>
      </c>
      <c r="M14" s="34">
        <f t="shared" si="0"/>
        <v>0.90984230245977882</v>
      </c>
      <c r="N14" s="34">
        <f t="shared" si="1"/>
        <v>1</v>
      </c>
      <c r="O14" s="35">
        <f t="shared" si="2"/>
        <v>1</v>
      </c>
    </row>
    <row r="15" spans="1:15" ht="60" x14ac:dyDescent="0.2">
      <c r="A15" s="27" t="s">
        <v>42</v>
      </c>
      <c r="B15" s="28" t="s">
        <v>45</v>
      </c>
      <c r="C15" s="30" t="s">
        <v>58</v>
      </c>
      <c r="D15" s="29">
        <v>5018</v>
      </c>
      <c r="E15" s="37">
        <f>5000000</f>
        <v>5000000</v>
      </c>
      <c r="F15" s="37">
        <f>7853560</f>
        <v>7853560</v>
      </c>
      <c r="G15" s="37">
        <f>7853560</f>
        <v>7853560</v>
      </c>
      <c r="H15" s="32">
        <v>1</v>
      </c>
      <c r="I15" s="32">
        <v>1</v>
      </c>
      <c r="J15" s="32">
        <v>1</v>
      </c>
      <c r="K15" s="33" t="s">
        <v>66</v>
      </c>
      <c r="L15" s="34">
        <f t="shared" ref="L15:L17" si="3">+G15/E15</f>
        <v>1.5707120000000001</v>
      </c>
      <c r="M15" s="34">
        <f t="shared" si="0"/>
        <v>1</v>
      </c>
      <c r="N15" s="34">
        <f t="shared" si="1"/>
        <v>1</v>
      </c>
      <c r="O15" s="35">
        <f t="shared" si="2"/>
        <v>1</v>
      </c>
    </row>
    <row r="16" spans="1:15" ht="60" x14ac:dyDescent="0.2">
      <c r="A16" s="27" t="s">
        <v>42</v>
      </c>
      <c r="B16" s="28" t="s">
        <v>45</v>
      </c>
      <c r="C16" s="30" t="s">
        <v>59</v>
      </c>
      <c r="D16" s="29">
        <v>5018</v>
      </c>
      <c r="E16" s="37">
        <f>3700000</f>
        <v>3700000</v>
      </c>
      <c r="F16" s="37">
        <f>5227437</f>
        <v>5227437</v>
      </c>
      <c r="G16" s="37">
        <f>5227437</f>
        <v>5227437</v>
      </c>
      <c r="H16" s="32">
        <v>2</v>
      </c>
      <c r="I16" s="32">
        <v>2</v>
      </c>
      <c r="J16" s="32">
        <v>2</v>
      </c>
      <c r="K16" s="33" t="s">
        <v>67</v>
      </c>
      <c r="L16" s="34">
        <f t="shared" si="3"/>
        <v>1.4128208108108109</v>
      </c>
      <c r="M16" s="34">
        <f t="shared" si="0"/>
        <v>1</v>
      </c>
      <c r="N16" s="34">
        <f t="shared" si="1"/>
        <v>1</v>
      </c>
      <c r="O16" s="35">
        <f t="shared" si="2"/>
        <v>1</v>
      </c>
    </row>
    <row r="17" spans="1:15" ht="48" x14ac:dyDescent="0.2">
      <c r="A17" s="27" t="s">
        <v>42</v>
      </c>
      <c r="B17" s="28" t="s">
        <v>46</v>
      </c>
      <c r="C17" s="30" t="s">
        <v>60</v>
      </c>
      <c r="D17" s="29">
        <v>5018</v>
      </c>
      <c r="E17" s="37">
        <f>100000</f>
        <v>100000</v>
      </c>
      <c r="F17" s="37">
        <f>100000</f>
        <v>100000</v>
      </c>
      <c r="G17" s="37">
        <f>93339</f>
        <v>93339</v>
      </c>
      <c r="H17" s="32">
        <v>30</v>
      </c>
      <c r="I17" s="32">
        <v>30</v>
      </c>
      <c r="J17" s="32">
        <f>15+9+1+5</f>
        <v>30</v>
      </c>
      <c r="K17" s="33" t="s">
        <v>61</v>
      </c>
      <c r="L17" s="34">
        <f t="shared" si="3"/>
        <v>0.93339000000000005</v>
      </c>
      <c r="M17" s="34">
        <f t="shared" si="0"/>
        <v>0.93339000000000005</v>
      </c>
      <c r="N17" s="34">
        <f t="shared" si="1"/>
        <v>1</v>
      </c>
      <c r="O17" s="35">
        <f t="shared" si="2"/>
        <v>1</v>
      </c>
    </row>
    <row r="18" spans="1:15" x14ac:dyDescent="0.2">
      <c r="A18" s="11" t="s">
        <v>68</v>
      </c>
    </row>
    <row r="30" spans="1:15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AFyAJ</cp:lastModifiedBy>
  <cp:lastPrinted>2017-03-30T22:21:48Z</cp:lastPrinted>
  <dcterms:created xsi:type="dcterms:W3CDTF">2014-10-22T05:35:08Z</dcterms:created>
  <dcterms:modified xsi:type="dcterms:W3CDTF">2023-01-18T01:16:29Z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